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<sst xmlns="http://schemas.openxmlformats.org/spreadsheetml/2006/main" count="180" uniqueCount="52">
  <si>
    <t>uova</t>
  </si>
  <si>
    <t>incubazione</t>
  </si>
  <si>
    <r>
      <rPr>
        <b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 speratura </t>
    </r>
  </si>
  <si>
    <t>Controllo</t>
  </si>
  <si>
    <r>
      <rPr>
        <b/>
        <sz val="12"/>
        <rFont val="Arial"/>
        <family val="2"/>
      </rPr>
      <t>2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speratura</t>
    </r>
  </si>
  <si>
    <t>Schiusa</t>
  </si>
  <si>
    <t>Proprietario</t>
  </si>
  <si>
    <t>Diff.peso</t>
  </si>
  <si>
    <t>Calo %</t>
  </si>
  <si>
    <t>fertilità</t>
  </si>
  <si>
    <t>Morte</t>
  </si>
  <si>
    <t>Calo del</t>
  </si>
  <si>
    <t>Nati</t>
  </si>
  <si>
    <t>nome Cognome</t>
  </si>
  <si>
    <t>n</t>
  </si>
  <si>
    <t>g</t>
  </si>
  <si>
    <t>gg</t>
  </si>
  <si>
    <t>NOTE</t>
  </si>
  <si>
    <t>Novella</t>
  </si>
  <si>
    <t>non schiuso</t>
  </si>
  <si>
    <t>Veronica</t>
  </si>
  <si>
    <t>VicinaMazzachiodi</t>
  </si>
  <si>
    <t>morto a 10gg</t>
  </si>
  <si>
    <t>Nato 3/11</t>
  </si>
  <si>
    <t>Mazzachiodi</t>
  </si>
  <si>
    <t>Senza embrione alterato marcio</t>
  </si>
  <si>
    <t>STUD</t>
  </si>
  <si>
    <t>non fertile</t>
  </si>
  <si>
    <t>RUGOSO</t>
  </si>
  <si>
    <t>Morto 5gg</t>
  </si>
  <si>
    <t>morto 18gg</t>
  </si>
  <si>
    <t xml:space="preserve">       </t>
  </si>
  <si>
    <t>SIC 10/10</t>
  </si>
  <si>
    <t>Margherita</t>
  </si>
  <si>
    <t>C 11/10</t>
  </si>
  <si>
    <t>D10 11/10</t>
  </si>
  <si>
    <t>D10 10/10</t>
  </si>
  <si>
    <t>D9</t>
  </si>
  <si>
    <t>D6 10/10</t>
  </si>
  <si>
    <t>D4 10/10</t>
  </si>
  <si>
    <t>D4 12/10</t>
  </si>
  <si>
    <t>D3 10/10</t>
  </si>
  <si>
    <t>N =</t>
  </si>
  <si>
    <t>Peso totale g</t>
  </si>
  <si>
    <t>Peso medio g</t>
  </si>
  <si>
    <t>Calo medio</t>
  </si>
  <si>
    <t>Calo teorico</t>
  </si>
  <si>
    <t>Calo%</t>
  </si>
  <si>
    <t>Deviazione Standard</t>
  </si>
  <si>
    <t>+2 DS</t>
  </si>
  <si>
    <t>-2DS</t>
  </si>
  <si>
    <t>peso campione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</si>
</sst>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.00;[RED]\-0.00"/>
    <numFmt numFmtId="166" formatCode="0.00"/>
    <numFmt numFmtId="167" formatCode="DD/MM/YYYY\ HH:MM:SS"/>
    <numFmt numFmtId="168" formatCode="DD/MM\ HH:MM"/>
    <numFmt numFmtId="169" formatCode="#,##0.0000"/>
    <numFmt numFmtId="170" formatCode="&quot;VERO&quot;;&quot;VERO&quot;;&quot;FALSO&quot;"/>
    <numFmt numFmtId="171" formatCode="DD/MM/YY"/>
    <numFmt numFmtId="172" formatCode="0"/>
    <numFmt numFmtId="173" formatCode="#,##0"/>
    <numFmt numFmtId="174" formatCode="0.0%"/>
    <numFmt numFmtId="175" formatCode="0.00%"/>
    <numFmt numFmtId="176" formatCode="0%"/>
    <numFmt numFmtId="177" formatCode="#,##0.0"/>
    <numFmt numFmtId="178" formatCode="0.0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8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1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4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0" xfId="0" applyNumberFormat="1" applyFont="1" applyFill="1" applyAlignment="1">
      <alignment horizontal="center"/>
    </xf>
    <xf numFmtId="175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pane xSplit="2" ySplit="3" topLeftCell="C82" activePane="bottomRight" state="frozen"/>
      <selection pane="topLeft" activeCell="A1" sqref="A1"/>
      <selection pane="topRight" activeCell="C1" sqref="C1"/>
      <selection pane="bottomLeft" activeCell="A82" sqref="A82"/>
      <selection pane="bottomRight" activeCell="J89" sqref="J89"/>
    </sheetView>
  </sheetViews>
  <sheetFormatPr defaultColWidth="20.57421875" defaultRowHeight="12.75"/>
  <cols>
    <col min="1" max="1" width="21.140625" style="1" customWidth="1"/>
    <col min="2" max="2" width="7.421875" style="1" customWidth="1"/>
    <col min="3" max="3" width="15.00390625" style="1" customWidth="1"/>
    <col min="4" max="4" width="14.421875" style="1" customWidth="1"/>
    <col min="5" max="5" width="11.421875" style="2" customWidth="1"/>
    <col min="6" max="6" width="9.57421875" style="3" customWidth="1"/>
    <col min="7" max="7" width="10.28125" style="1" customWidth="1"/>
    <col min="8" max="8" width="8.421875" style="1" customWidth="1"/>
    <col min="9" max="9" width="7.57421875" style="1" customWidth="1"/>
    <col min="10" max="10" width="12.421875" style="1" customWidth="1"/>
    <col min="11" max="11" width="14.421875" style="4" customWidth="1"/>
    <col min="12" max="12" width="14.140625" style="4" customWidth="1"/>
    <col min="13" max="13" width="8.8515625" style="5" customWidth="1"/>
    <col min="14" max="14" width="9.421875" style="0" customWidth="1"/>
    <col min="15" max="15" width="20.421875" style="1" customWidth="1"/>
    <col min="16" max="16384" width="20.421875" style="4" customWidth="1"/>
  </cols>
  <sheetData>
    <row r="1" spans="1:14" ht="15">
      <c r="A1" s="6"/>
      <c r="B1" s="6" t="s">
        <v>0</v>
      </c>
      <c r="C1" s="7" t="s">
        <v>1</v>
      </c>
      <c r="D1" s="8" t="s">
        <v>2</v>
      </c>
      <c r="E1" s="8"/>
      <c r="F1" s="8"/>
      <c r="G1" s="8"/>
      <c r="H1" s="8"/>
      <c r="I1" s="8"/>
      <c r="J1" s="6" t="s">
        <v>3</v>
      </c>
      <c r="K1" s="7" t="s">
        <v>4</v>
      </c>
      <c r="L1" s="8" t="s">
        <v>5</v>
      </c>
      <c r="M1" s="8"/>
      <c r="N1" s="8"/>
    </row>
    <row r="2" spans="1:14" ht="15">
      <c r="A2" s="6" t="s">
        <v>6</v>
      </c>
      <c r="B2" s="9"/>
      <c r="C2" s="10">
        <v>42657.458333333336</v>
      </c>
      <c r="D2" s="10">
        <v>42663.5</v>
      </c>
      <c r="E2" s="11" t="s">
        <v>7</v>
      </c>
      <c r="F2" s="12" t="s">
        <v>8</v>
      </c>
      <c r="G2" s="13"/>
      <c r="H2" s="6" t="s">
        <v>9</v>
      </c>
      <c r="I2" s="6" t="s">
        <v>10</v>
      </c>
      <c r="J2" s="6" t="s">
        <v>11</v>
      </c>
      <c r="K2" s="9"/>
      <c r="L2" s="9"/>
      <c r="M2" s="14" t="s">
        <v>10</v>
      </c>
      <c r="N2" s="7" t="s">
        <v>12</v>
      </c>
    </row>
    <row r="3" spans="1:15" ht="15">
      <c r="A3" s="6" t="s">
        <v>13</v>
      </c>
      <c r="B3" s="6" t="s">
        <v>14</v>
      </c>
      <c r="C3" s="13" t="s">
        <v>15</v>
      </c>
      <c r="D3" s="13" t="s">
        <v>15</v>
      </c>
      <c r="E3" s="15">
        <f>-D2+C2</f>
        <v>-6.04166666666424</v>
      </c>
      <c r="F3" s="9"/>
      <c r="G3" s="16"/>
      <c r="H3" s="13"/>
      <c r="I3" s="13" t="s">
        <v>16</v>
      </c>
      <c r="J3" s="17">
        <v>42318.625</v>
      </c>
      <c r="K3" s="10">
        <f>+C2+18</f>
        <v>42675.458333333336</v>
      </c>
      <c r="L3" s="10">
        <f>+C2+21</f>
        <v>42678.458333333336</v>
      </c>
      <c r="M3" s="18" t="s">
        <v>16</v>
      </c>
      <c r="N3" s="9"/>
      <c r="O3" s="1" t="s">
        <v>17</v>
      </c>
    </row>
    <row r="4" spans="1:7" ht="15">
      <c r="A4" s="1" t="s">
        <v>18</v>
      </c>
      <c r="B4" s="1">
        <v>1</v>
      </c>
      <c r="C4" s="3">
        <v>59.34</v>
      </c>
      <c r="D4" s="1">
        <v>56.62</v>
      </c>
      <c r="E4" s="19">
        <f aca="true" t="shared" si="0" ref="E4:E95">-C4+D4</f>
        <v>-2.72000000000001</v>
      </c>
      <c r="F4" s="3">
        <f aca="true" t="shared" si="1" ref="F4:F81">+E4/C4*100</f>
        <v>-4.58375463431076</v>
      </c>
      <c r="G4" s="20">
        <f aca="true" t="shared" si="2" ref="G4:G95">IF(F4&lt;F$106,"Anomalo",IF(F4&gt;F$107,"Anomalo","OK"))</f>
        <v>0</v>
      </c>
    </row>
    <row r="5" spans="1:7" ht="15">
      <c r="A5" s="1" t="s">
        <v>18</v>
      </c>
      <c r="B5" s="1">
        <v>2</v>
      </c>
      <c r="C5" s="3">
        <v>53.36</v>
      </c>
      <c r="D5" s="1">
        <v>51.06</v>
      </c>
      <c r="E5" s="19">
        <f t="shared" si="0"/>
        <v>-2.3</v>
      </c>
      <c r="F5" s="3">
        <f t="shared" si="1"/>
        <v>-4.3103448275862</v>
      </c>
      <c r="G5" s="20">
        <f t="shared" si="2"/>
        <v>0</v>
      </c>
    </row>
    <row r="6" spans="1:13" ht="15">
      <c r="A6" s="1" t="s">
        <v>18</v>
      </c>
      <c r="B6" s="1">
        <v>3</v>
      </c>
      <c r="C6" s="3">
        <v>65.14</v>
      </c>
      <c r="D6" s="1">
        <v>61.33</v>
      </c>
      <c r="E6" s="19">
        <f t="shared" si="0"/>
        <v>-3.81</v>
      </c>
      <c r="F6" s="3">
        <f t="shared" si="1"/>
        <v>-5.84894074301505</v>
      </c>
      <c r="G6" s="20">
        <f t="shared" si="2"/>
        <v>0</v>
      </c>
      <c r="M6" s="5" t="s">
        <v>19</v>
      </c>
    </row>
    <row r="7" spans="1:9" ht="15">
      <c r="A7" s="1" t="s">
        <v>18</v>
      </c>
      <c r="B7" s="1">
        <v>4</v>
      </c>
      <c r="C7" s="3">
        <v>60.02</v>
      </c>
      <c r="D7" s="1">
        <v>56.94</v>
      </c>
      <c r="E7" s="19">
        <f t="shared" si="0"/>
        <v>-3.08000000000001</v>
      </c>
      <c r="F7" s="3">
        <f t="shared" si="1"/>
        <v>-5.13162279240254</v>
      </c>
      <c r="G7" s="20">
        <f t="shared" si="2"/>
        <v>0</v>
      </c>
      <c r="I7"/>
    </row>
    <row r="8" spans="1:13" ht="15">
      <c r="A8" s="1" t="s">
        <v>20</v>
      </c>
      <c r="B8" s="1">
        <v>5</v>
      </c>
      <c r="C8" s="3">
        <v>67.92</v>
      </c>
      <c r="D8" s="1">
        <v>65.42</v>
      </c>
      <c r="E8" s="19">
        <f t="shared" si="0"/>
        <v>-2.5</v>
      </c>
      <c r="F8" s="3">
        <f t="shared" si="1"/>
        <v>-3.68080094228504</v>
      </c>
      <c r="G8" s="20">
        <f t="shared" si="2"/>
        <v>0</v>
      </c>
      <c r="I8"/>
      <c r="M8" s="5" t="s">
        <v>19</v>
      </c>
    </row>
    <row r="9" spans="1:7" ht="15">
      <c r="A9" s="1" t="s">
        <v>20</v>
      </c>
      <c r="B9" s="1">
        <v>6</v>
      </c>
      <c r="C9" s="3">
        <v>38.78</v>
      </c>
      <c r="D9" s="1">
        <v>36.61</v>
      </c>
      <c r="E9" s="19">
        <f t="shared" si="0"/>
        <v>-2.17</v>
      </c>
      <c r="F9" s="3">
        <f t="shared" si="1"/>
        <v>-5.5956678700361095</v>
      </c>
      <c r="G9" s="20">
        <f t="shared" si="2"/>
        <v>0</v>
      </c>
    </row>
    <row r="10" spans="1:7" ht="15">
      <c r="A10" s="1" t="s">
        <v>20</v>
      </c>
      <c r="B10" s="1">
        <v>7</v>
      </c>
      <c r="C10" s="3">
        <v>42.98</v>
      </c>
      <c r="D10" s="1">
        <v>34.43</v>
      </c>
      <c r="E10" s="19">
        <f t="shared" si="0"/>
        <v>-8.55</v>
      </c>
      <c r="F10" s="3">
        <f t="shared" si="1"/>
        <v>-19.8929734760354</v>
      </c>
      <c r="G10" s="20">
        <f t="shared" si="2"/>
        <v>0</v>
      </c>
    </row>
    <row r="11" spans="1:7" ht="15">
      <c r="A11" s="1" t="s">
        <v>20</v>
      </c>
      <c r="B11" s="1">
        <v>8</v>
      </c>
      <c r="C11" s="3">
        <v>42.35</v>
      </c>
      <c r="D11" s="1">
        <v>40.18</v>
      </c>
      <c r="E11" s="19">
        <f t="shared" si="0"/>
        <v>-2.17</v>
      </c>
      <c r="F11" s="3">
        <f t="shared" si="1"/>
        <v>-5.12396694214876</v>
      </c>
      <c r="G11" s="20">
        <f t="shared" si="2"/>
        <v>0</v>
      </c>
    </row>
    <row r="12" spans="1:9" ht="15">
      <c r="A12" s="1" t="s">
        <v>20</v>
      </c>
      <c r="B12" s="1">
        <v>9</v>
      </c>
      <c r="C12" s="3">
        <v>84.6</v>
      </c>
      <c r="D12" s="1">
        <v>81.5</v>
      </c>
      <c r="E12" s="19">
        <f t="shared" si="0"/>
        <v>-3.09999999999999</v>
      </c>
      <c r="F12" s="3">
        <f t="shared" si="1"/>
        <v>-3.66430260047281</v>
      </c>
      <c r="G12" s="20">
        <f t="shared" si="2"/>
        <v>0</v>
      </c>
      <c r="I12"/>
    </row>
    <row r="13" spans="1:11" ht="15">
      <c r="A13" s="1" t="s">
        <v>21</v>
      </c>
      <c r="B13" s="1">
        <v>10</v>
      </c>
      <c r="C13" s="3">
        <v>63.37</v>
      </c>
      <c r="D13" s="1">
        <v>61.3</v>
      </c>
      <c r="E13" s="19">
        <f t="shared" si="0"/>
        <v>-2.07</v>
      </c>
      <c r="F13" s="3">
        <f t="shared" si="1"/>
        <v>-3.26652990373994</v>
      </c>
      <c r="G13" s="20">
        <f t="shared" si="2"/>
        <v>0</v>
      </c>
      <c r="I13"/>
      <c r="K13" s="4" t="s">
        <v>22</v>
      </c>
    </row>
    <row r="14" spans="1:14" ht="15">
      <c r="A14" s="1" t="s">
        <v>21</v>
      </c>
      <c r="B14" s="1">
        <v>11</v>
      </c>
      <c r="C14" s="3">
        <v>56.73</v>
      </c>
      <c r="D14" s="1">
        <v>53.08</v>
      </c>
      <c r="E14" s="19">
        <f t="shared" si="0"/>
        <v>-3.65</v>
      </c>
      <c r="F14" s="3">
        <f t="shared" si="1"/>
        <v>-6.43398554556672</v>
      </c>
      <c r="G14" s="20">
        <f t="shared" si="2"/>
        <v>0</v>
      </c>
      <c r="N14" t="s">
        <v>23</v>
      </c>
    </row>
    <row r="15" spans="1:7" ht="15">
      <c r="A15" s="1" t="s">
        <v>21</v>
      </c>
      <c r="B15" s="1">
        <v>12</v>
      </c>
      <c r="C15" s="3">
        <v>60.69</v>
      </c>
      <c r="D15" s="1">
        <v>57.8</v>
      </c>
      <c r="E15" s="19">
        <f t="shared" si="0"/>
        <v>-2.89</v>
      </c>
      <c r="F15" s="3">
        <f t="shared" si="1"/>
        <v>-4.76190476190476</v>
      </c>
      <c r="G15" s="20">
        <f t="shared" si="2"/>
        <v>0</v>
      </c>
    </row>
    <row r="16" spans="1:7" ht="15">
      <c r="A16" s="1" t="s">
        <v>21</v>
      </c>
      <c r="B16" s="1">
        <v>13</v>
      </c>
      <c r="C16" s="3">
        <v>56.8</v>
      </c>
      <c r="D16" s="1">
        <v>53.31</v>
      </c>
      <c r="E16" s="19">
        <f t="shared" si="0"/>
        <v>-3.48999999999999</v>
      </c>
      <c r="F16" s="3">
        <f t="shared" si="1"/>
        <v>-6.14436619718309</v>
      </c>
      <c r="G16" s="20">
        <f t="shared" si="2"/>
        <v>0</v>
      </c>
    </row>
    <row r="17" spans="1:13" ht="15">
      <c r="A17" s="1" t="s">
        <v>21</v>
      </c>
      <c r="B17" s="1">
        <v>14</v>
      </c>
      <c r="C17" s="3">
        <v>60.76</v>
      </c>
      <c r="D17" s="1">
        <v>57.77</v>
      </c>
      <c r="E17" s="19">
        <f t="shared" si="0"/>
        <v>-2.98999999999999</v>
      </c>
      <c r="F17" s="3">
        <f t="shared" si="1"/>
        <v>-4.92100065832784</v>
      </c>
      <c r="G17" s="20">
        <f t="shared" si="2"/>
        <v>0</v>
      </c>
      <c r="I17"/>
      <c r="K17" s="1"/>
      <c r="L17" s="1"/>
      <c r="M17" s="5" t="s">
        <v>19</v>
      </c>
    </row>
    <row r="18" spans="1:7" ht="15">
      <c r="A18" s="1" t="s">
        <v>21</v>
      </c>
      <c r="B18" s="1">
        <v>15</v>
      </c>
      <c r="C18" s="3">
        <v>60.02</v>
      </c>
      <c r="D18" s="1">
        <v>57.4</v>
      </c>
      <c r="E18" s="19">
        <f t="shared" si="0"/>
        <v>-2.62</v>
      </c>
      <c r="F18" s="3">
        <f t="shared" si="1"/>
        <v>-4.36521159613463</v>
      </c>
      <c r="G18" s="20">
        <f t="shared" si="2"/>
        <v>0</v>
      </c>
    </row>
    <row r="19" spans="1:9" ht="15">
      <c r="A19" s="1" t="s">
        <v>21</v>
      </c>
      <c r="B19" s="1">
        <v>16</v>
      </c>
      <c r="C19" s="1">
        <v>46.39</v>
      </c>
      <c r="D19" s="1">
        <v>44.33</v>
      </c>
      <c r="E19" s="19">
        <f t="shared" si="0"/>
        <v>-2.06</v>
      </c>
      <c r="F19" s="3">
        <f t="shared" si="1"/>
        <v>-4.44061220090537</v>
      </c>
      <c r="G19" s="20">
        <f t="shared" si="2"/>
        <v>0</v>
      </c>
      <c r="I19"/>
    </row>
    <row r="20" spans="1:13" ht="15">
      <c r="A20" s="1" t="s">
        <v>21</v>
      </c>
      <c r="B20" s="1">
        <v>17</v>
      </c>
      <c r="C20" s="3">
        <v>70.18</v>
      </c>
      <c r="D20" s="1">
        <v>67.52</v>
      </c>
      <c r="E20" s="19">
        <f t="shared" si="0"/>
        <v>-2.66000000000001</v>
      </c>
      <c r="F20" s="3">
        <f t="shared" si="1"/>
        <v>-3.79025363351384</v>
      </c>
      <c r="G20" s="20">
        <f t="shared" si="2"/>
        <v>0</v>
      </c>
      <c r="I20"/>
      <c r="M20" s="5" t="s">
        <v>19</v>
      </c>
    </row>
    <row r="21" spans="1:7" ht="15">
      <c r="A21" s="1" t="s">
        <v>21</v>
      </c>
      <c r="B21" s="1">
        <v>18</v>
      </c>
      <c r="C21" s="3">
        <v>71.08</v>
      </c>
      <c r="D21" s="1">
        <v>67.89</v>
      </c>
      <c r="E21" s="19">
        <f t="shared" si="0"/>
        <v>-3.19</v>
      </c>
      <c r="F21" s="3">
        <f t="shared" si="1"/>
        <v>-4.48790095666854</v>
      </c>
      <c r="G21" s="20">
        <f t="shared" si="2"/>
        <v>0</v>
      </c>
    </row>
    <row r="22" spans="1:7" ht="15">
      <c r="A22" s="1" t="s">
        <v>21</v>
      </c>
      <c r="B22" s="1">
        <v>19</v>
      </c>
      <c r="C22" s="3">
        <v>62.67</v>
      </c>
      <c r="D22" s="1">
        <v>59.85</v>
      </c>
      <c r="E22" s="19">
        <f t="shared" si="0"/>
        <v>-2.8200000000000003</v>
      </c>
      <c r="F22" s="3">
        <f t="shared" si="1"/>
        <v>-4.4997606510292</v>
      </c>
      <c r="G22" s="20">
        <f t="shared" si="2"/>
        <v>0</v>
      </c>
    </row>
    <row r="23" spans="1:7" ht="15">
      <c r="A23" s="1" t="s">
        <v>21</v>
      </c>
      <c r="B23" s="1">
        <v>20</v>
      </c>
      <c r="C23" s="3">
        <v>61.78</v>
      </c>
      <c r="D23" s="1">
        <v>59.32</v>
      </c>
      <c r="E23" s="19">
        <f t="shared" si="0"/>
        <v>-2.46</v>
      </c>
      <c r="F23" s="3">
        <f t="shared" si="1"/>
        <v>-3.98187115571382</v>
      </c>
      <c r="G23" s="20">
        <f t="shared" si="2"/>
        <v>0</v>
      </c>
    </row>
    <row r="24" spans="1:14" ht="15">
      <c r="A24" s="1" t="s">
        <v>21</v>
      </c>
      <c r="B24" s="1">
        <v>21</v>
      </c>
      <c r="C24" s="3">
        <v>64.31</v>
      </c>
      <c r="D24" s="1">
        <v>60.16</v>
      </c>
      <c r="E24" s="19">
        <f t="shared" si="0"/>
        <v>-4.15000000000001</v>
      </c>
      <c r="F24" s="3">
        <f t="shared" si="1"/>
        <v>-6.45311771108693</v>
      </c>
      <c r="G24" s="20">
        <f t="shared" si="2"/>
        <v>0</v>
      </c>
      <c r="N24" t="s">
        <v>23</v>
      </c>
    </row>
    <row r="25" spans="1:11" ht="15">
      <c r="A25" s="1" t="s">
        <v>24</v>
      </c>
      <c r="B25" s="1">
        <v>22</v>
      </c>
      <c r="C25" s="3">
        <v>60.49</v>
      </c>
      <c r="D25" s="1">
        <v>58.25</v>
      </c>
      <c r="E25" s="19">
        <f t="shared" si="0"/>
        <v>-2.24</v>
      </c>
      <c r="F25" s="3">
        <f t="shared" si="1"/>
        <v>-3.7030914200694403</v>
      </c>
      <c r="G25" s="20">
        <f t="shared" si="2"/>
        <v>0</v>
      </c>
      <c r="K25" s="4" t="s">
        <v>25</v>
      </c>
    </row>
    <row r="26" spans="1:7" ht="15">
      <c r="A26" s="1" t="s">
        <v>24</v>
      </c>
      <c r="B26" s="1">
        <v>23</v>
      </c>
      <c r="C26" s="3">
        <v>46.13</v>
      </c>
      <c r="D26" s="1">
        <v>44.15</v>
      </c>
      <c r="E26" s="19">
        <f t="shared" si="0"/>
        <v>-1.98</v>
      </c>
      <c r="F26" s="3">
        <f t="shared" si="1"/>
        <v>-4.29221764578366</v>
      </c>
      <c r="G26" s="20">
        <f t="shared" si="2"/>
        <v>0</v>
      </c>
    </row>
    <row r="27" spans="1:15" ht="15">
      <c r="A27" s="1" t="s">
        <v>24</v>
      </c>
      <c r="B27" s="1">
        <v>24</v>
      </c>
      <c r="C27" s="3">
        <v>56.92</v>
      </c>
      <c r="D27" s="1">
        <v>54.39</v>
      </c>
      <c r="E27" s="19">
        <f t="shared" si="0"/>
        <v>-2.5300000000000002</v>
      </c>
      <c r="F27" s="3">
        <f t="shared" si="1"/>
        <v>-4.44483485593816</v>
      </c>
      <c r="G27" s="20">
        <f t="shared" si="2"/>
        <v>0</v>
      </c>
      <c r="I27" s="1">
        <v>3</v>
      </c>
      <c r="O27" s="1" t="s">
        <v>26</v>
      </c>
    </row>
    <row r="28" spans="1:13" ht="15">
      <c r="A28" s="1" t="s">
        <v>24</v>
      </c>
      <c r="B28" s="1">
        <v>25</v>
      </c>
      <c r="C28" s="3">
        <v>36.66</v>
      </c>
      <c r="D28" s="1">
        <v>34.94</v>
      </c>
      <c r="E28" s="19">
        <f t="shared" si="0"/>
        <v>-1.72</v>
      </c>
      <c r="F28" s="3">
        <f t="shared" si="1"/>
        <v>-4.69176213857065</v>
      </c>
      <c r="G28" s="20">
        <f t="shared" si="2"/>
        <v>0</v>
      </c>
      <c r="M28" s="5" t="s">
        <v>19</v>
      </c>
    </row>
    <row r="29" spans="1:7" ht="15">
      <c r="A29" s="1" t="s">
        <v>24</v>
      </c>
      <c r="B29" s="1">
        <v>26</v>
      </c>
      <c r="C29" s="3">
        <v>61.62</v>
      </c>
      <c r="D29" s="1">
        <v>59.55</v>
      </c>
      <c r="E29" s="19">
        <f t="shared" si="0"/>
        <v>-2.07</v>
      </c>
      <c r="F29" s="3">
        <f t="shared" si="1"/>
        <v>-3.35929892891918</v>
      </c>
      <c r="G29" s="20">
        <f t="shared" si="2"/>
        <v>0</v>
      </c>
    </row>
    <row r="30" spans="1:9" ht="15">
      <c r="A30" s="1" t="s">
        <v>24</v>
      </c>
      <c r="B30" s="1">
        <v>27</v>
      </c>
      <c r="C30" s="3">
        <v>50.03</v>
      </c>
      <c r="D30" s="1">
        <v>48.28</v>
      </c>
      <c r="E30" s="19">
        <f t="shared" si="0"/>
        <v>-1.75</v>
      </c>
      <c r="F30" s="3">
        <f t="shared" si="1"/>
        <v>-3.49790125924445</v>
      </c>
      <c r="G30" s="20">
        <f t="shared" si="2"/>
        <v>0</v>
      </c>
      <c r="I30"/>
    </row>
    <row r="31" spans="1:9" ht="15">
      <c r="A31" s="1" t="s">
        <v>24</v>
      </c>
      <c r="B31" s="1">
        <v>28</v>
      </c>
      <c r="C31" s="3">
        <v>54.48</v>
      </c>
      <c r="D31" s="1">
        <v>52.81</v>
      </c>
      <c r="E31" s="19">
        <f t="shared" si="0"/>
        <v>-1.6699999999999902</v>
      </c>
      <c r="F31" s="3">
        <f t="shared" si="1"/>
        <v>-3.06534508076357</v>
      </c>
      <c r="G31" s="20">
        <f t="shared" si="2"/>
        <v>0</v>
      </c>
      <c r="I31"/>
    </row>
    <row r="32" spans="1:15" ht="15">
      <c r="A32" s="1" t="s">
        <v>24</v>
      </c>
      <c r="B32" s="1">
        <v>29</v>
      </c>
      <c r="C32" s="3">
        <v>69.47</v>
      </c>
      <c r="D32" s="1">
        <v>56.98</v>
      </c>
      <c r="E32" s="19">
        <f t="shared" si="0"/>
        <v>-12.49</v>
      </c>
      <c r="F32" s="3">
        <f t="shared" si="1"/>
        <v>-17.9789837339859</v>
      </c>
      <c r="G32" s="20">
        <f t="shared" si="2"/>
        <v>0</v>
      </c>
      <c r="H32" s="1" t="s">
        <v>27</v>
      </c>
      <c r="O32" s="1" t="s">
        <v>28</v>
      </c>
    </row>
    <row r="33" spans="1:15" ht="15">
      <c r="A33" s="1" t="s">
        <v>24</v>
      </c>
      <c r="B33" s="1">
        <v>30</v>
      </c>
      <c r="C33" s="3">
        <v>45.58</v>
      </c>
      <c r="D33" s="1">
        <v>43.6</v>
      </c>
      <c r="E33" s="19">
        <f t="shared" si="0"/>
        <v>-1.98</v>
      </c>
      <c r="F33" s="3">
        <f t="shared" si="1"/>
        <v>-4.34401053093461</v>
      </c>
      <c r="G33" s="20">
        <f t="shared" si="2"/>
        <v>0</v>
      </c>
      <c r="I33" s="1">
        <v>1.5</v>
      </c>
      <c r="O33" s="1" t="s">
        <v>26</v>
      </c>
    </row>
    <row r="34" spans="1:11" ht="15">
      <c r="A34" s="1" t="s">
        <v>24</v>
      </c>
      <c r="B34" s="1">
        <v>31</v>
      </c>
      <c r="C34" s="3">
        <v>52.02</v>
      </c>
      <c r="D34" s="1">
        <v>50.38</v>
      </c>
      <c r="E34" s="19">
        <f t="shared" si="0"/>
        <v>-1.6400000000000001</v>
      </c>
      <c r="F34" s="3">
        <f t="shared" si="1"/>
        <v>-3.15263360246059</v>
      </c>
      <c r="G34" s="20">
        <f t="shared" si="2"/>
        <v>0</v>
      </c>
      <c r="K34" s="4" t="s">
        <v>29</v>
      </c>
    </row>
    <row r="35" spans="1:7" ht="15">
      <c r="A35" s="1" t="s">
        <v>24</v>
      </c>
      <c r="B35" s="1">
        <v>32</v>
      </c>
      <c r="C35" s="3">
        <v>54.86</v>
      </c>
      <c r="D35" s="1">
        <v>53.06</v>
      </c>
      <c r="E35" s="19">
        <f t="shared" si="0"/>
        <v>-1.8</v>
      </c>
      <c r="F35" s="3">
        <f t="shared" si="1"/>
        <v>-3.28107911046299</v>
      </c>
      <c r="G35" s="20">
        <f t="shared" si="2"/>
        <v>0</v>
      </c>
    </row>
    <row r="36" spans="1:11" ht="15">
      <c r="A36" s="1" t="s">
        <v>24</v>
      </c>
      <c r="B36" s="1">
        <v>33</v>
      </c>
      <c r="C36" s="3">
        <v>63.88</v>
      </c>
      <c r="D36" s="1">
        <v>61.01</v>
      </c>
      <c r="E36" s="19">
        <f t="shared" si="0"/>
        <v>-2.87</v>
      </c>
      <c r="F36" s="3">
        <f t="shared" si="1"/>
        <v>-4.49279899812148</v>
      </c>
      <c r="G36" s="20">
        <f t="shared" si="2"/>
        <v>0</v>
      </c>
      <c r="K36" s="4" t="s">
        <v>30</v>
      </c>
    </row>
    <row r="37" spans="1:13" ht="15">
      <c r="A37" s="1" t="s">
        <v>24</v>
      </c>
      <c r="B37" s="1">
        <v>34</v>
      </c>
      <c r="C37" s="3">
        <v>62.27</v>
      </c>
      <c r="D37" s="1">
        <v>60.76</v>
      </c>
      <c r="E37" s="19">
        <f t="shared" si="0"/>
        <v>-1.51000000000001</v>
      </c>
      <c r="F37" s="3">
        <f t="shared" si="1"/>
        <v>-2.42492371928698</v>
      </c>
      <c r="G37" s="20">
        <f t="shared" si="2"/>
        <v>0</v>
      </c>
      <c r="M37" s="5" t="s">
        <v>19</v>
      </c>
    </row>
    <row r="38" spans="1:7" ht="15">
      <c r="A38" s="1" t="s">
        <v>24</v>
      </c>
      <c r="B38" s="1">
        <v>35</v>
      </c>
      <c r="C38" s="3">
        <v>44.78</v>
      </c>
      <c r="D38" s="1">
        <v>42.68</v>
      </c>
      <c r="E38" s="19">
        <f t="shared" si="0"/>
        <v>-2.1</v>
      </c>
      <c r="F38" s="3">
        <f t="shared" si="1"/>
        <v>-4.68959356855739</v>
      </c>
      <c r="G38" s="20">
        <f t="shared" si="2"/>
        <v>0</v>
      </c>
    </row>
    <row r="39" spans="1:8" ht="15">
      <c r="A39" s="1" t="s">
        <v>24</v>
      </c>
      <c r="B39" s="1">
        <v>36</v>
      </c>
      <c r="C39" s="3">
        <v>62.71</v>
      </c>
      <c r="D39" s="1">
        <v>60.4</v>
      </c>
      <c r="E39" s="19">
        <f t="shared" si="0"/>
        <v>-2.31</v>
      </c>
      <c r="F39" s="3">
        <f t="shared" si="1"/>
        <v>-3.68362302663053</v>
      </c>
      <c r="G39" s="20">
        <f t="shared" si="2"/>
        <v>0</v>
      </c>
      <c r="H39" s="1" t="s">
        <v>27</v>
      </c>
    </row>
    <row r="40" spans="1:7" ht="15">
      <c r="A40" s="1" t="s">
        <v>24</v>
      </c>
      <c r="B40" s="1">
        <v>37</v>
      </c>
      <c r="C40" s="3">
        <v>63.67</v>
      </c>
      <c r="D40" s="1">
        <v>60.88</v>
      </c>
      <c r="E40" s="19">
        <f t="shared" si="0"/>
        <v>-2.79</v>
      </c>
      <c r="F40" s="3">
        <f t="shared" si="1"/>
        <v>-4.38196953039108</v>
      </c>
      <c r="G40" s="20">
        <f t="shared" si="2"/>
        <v>0</v>
      </c>
    </row>
    <row r="41" spans="1:13" ht="15">
      <c r="A41" s="1" t="s">
        <v>24</v>
      </c>
      <c r="B41" s="1">
        <v>38</v>
      </c>
      <c r="C41" s="3">
        <v>63.06</v>
      </c>
      <c r="D41" s="1">
        <v>60.31</v>
      </c>
      <c r="E41" s="19">
        <f t="shared" si="0"/>
        <v>-2.75</v>
      </c>
      <c r="F41" s="3">
        <f t="shared" si="1"/>
        <v>-4.36092610212496</v>
      </c>
      <c r="G41" s="20">
        <f t="shared" si="2"/>
        <v>0</v>
      </c>
      <c r="L41"/>
      <c r="M41" s="5" t="s">
        <v>19</v>
      </c>
    </row>
    <row r="42" spans="1:15" ht="15">
      <c r="A42" s="1" t="s">
        <v>24</v>
      </c>
      <c r="B42" s="1">
        <v>39</v>
      </c>
      <c r="C42" s="3">
        <v>72</v>
      </c>
      <c r="D42" s="1">
        <v>64.79</v>
      </c>
      <c r="E42" s="19">
        <f t="shared" si="0"/>
        <v>-7.20999999999999</v>
      </c>
      <c r="F42" s="3">
        <f t="shared" si="1"/>
        <v>-10.0138888888889</v>
      </c>
      <c r="G42" s="20">
        <f t="shared" si="2"/>
        <v>0</v>
      </c>
      <c r="I42" s="1">
        <v>2</v>
      </c>
      <c r="O42" s="1" t="s">
        <v>26</v>
      </c>
    </row>
    <row r="43" spans="1:7" ht="15">
      <c r="A43" s="1" t="s">
        <v>24</v>
      </c>
      <c r="B43" s="1">
        <v>40</v>
      </c>
      <c r="C43" s="3">
        <v>48.65</v>
      </c>
      <c r="D43" s="1">
        <v>46.73</v>
      </c>
      <c r="E43" s="19">
        <f t="shared" si="0"/>
        <v>-1.92</v>
      </c>
      <c r="F43" s="3">
        <f t="shared" si="1"/>
        <v>-3.94655704008222</v>
      </c>
      <c r="G43" s="20">
        <f t="shared" si="2"/>
        <v>0</v>
      </c>
    </row>
    <row r="44" spans="1:15" ht="15">
      <c r="A44" s="1" t="s">
        <v>31</v>
      </c>
      <c r="B44" s="1">
        <v>41</v>
      </c>
      <c r="C44" s="3">
        <v>52.15</v>
      </c>
      <c r="D44" s="1">
        <v>50.31</v>
      </c>
      <c r="E44" s="19">
        <f t="shared" si="0"/>
        <v>-1.8399999999999999</v>
      </c>
      <c r="F44" s="3">
        <f t="shared" si="1"/>
        <v>-3.52828379674017</v>
      </c>
      <c r="G44" s="20">
        <f t="shared" si="2"/>
        <v>0</v>
      </c>
      <c r="I44" s="1">
        <v>2</v>
      </c>
      <c r="O44" s="1" t="s">
        <v>32</v>
      </c>
    </row>
    <row r="45" spans="1:7" ht="15">
      <c r="A45" s="1" t="s">
        <v>33</v>
      </c>
      <c r="B45" s="1">
        <v>42</v>
      </c>
      <c r="C45" s="3">
        <v>54.51</v>
      </c>
      <c r="D45" s="1">
        <v>52.6</v>
      </c>
      <c r="E45" s="19">
        <f t="shared" si="0"/>
        <v>-1.9100000000000001</v>
      </c>
      <c r="F45" s="3">
        <f t="shared" si="1"/>
        <v>-3.50394423041643</v>
      </c>
      <c r="G45" s="20">
        <f t="shared" si="2"/>
        <v>0</v>
      </c>
    </row>
    <row r="46" spans="1:7" ht="15">
      <c r="A46" s="1" t="s">
        <v>33</v>
      </c>
      <c r="B46" s="1">
        <v>43</v>
      </c>
      <c r="C46" s="3">
        <v>38.26</v>
      </c>
      <c r="D46" s="1">
        <v>36.68</v>
      </c>
      <c r="E46" s="19">
        <f t="shared" si="0"/>
        <v>-1.58</v>
      </c>
      <c r="F46" s="3">
        <f t="shared" si="1"/>
        <v>-4.12963930998431</v>
      </c>
      <c r="G46" s="20">
        <f t="shared" si="2"/>
        <v>0</v>
      </c>
    </row>
    <row r="47" spans="1:7" ht="15">
      <c r="A47" s="1" t="s">
        <v>33</v>
      </c>
      <c r="B47" s="1">
        <v>44</v>
      </c>
      <c r="C47" s="1">
        <v>40.13</v>
      </c>
      <c r="D47" s="1">
        <v>38.37</v>
      </c>
      <c r="E47" s="19">
        <f t="shared" si="0"/>
        <v>-1.76000000000001</v>
      </c>
      <c r="F47" s="3">
        <f t="shared" si="1"/>
        <v>-4.38574632444556</v>
      </c>
      <c r="G47" s="20">
        <f t="shared" si="2"/>
        <v>0</v>
      </c>
    </row>
    <row r="48" spans="1:11" ht="15">
      <c r="A48" s="1" t="s">
        <v>33</v>
      </c>
      <c r="B48" s="1">
        <v>45</v>
      </c>
      <c r="C48" s="1">
        <v>55</v>
      </c>
      <c r="D48" s="1">
        <v>53.67</v>
      </c>
      <c r="E48" s="19">
        <f t="shared" si="0"/>
        <v>-1.33</v>
      </c>
      <c r="F48" s="3">
        <f t="shared" si="1"/>
        <v>-2.4181818181818198</v>
      </c>
      <c r="G48" s="20">
        <f t="shared" si="2"/>
        <v>0</v>
      </c>
      <c r="H48" s="1" t="s">
        <v>27</v>
      </c>
      <c r="K48" s="1"/>
    </row>
    <row r="49" spans="1:7" ht="15">
      <c r="A49" s="1" t="s">
        <v>33</v>
      </c>
      <c r="B49" s="1">
        <v>46</v>
      </c>
      <c r="C49" s="3">
        <v>50.7</v>
      </c>
      <c r="D49" s="1">
        <v>48.6</v>
      </c>
      <c r="E49" s="19">
        <f t="shared" si="0"/>
        <v>-2.1</v>
      </c>
      <c r="F49" s="3">
        <f t="shared" si="1"/>
        <v>-4.14201183431953</v>
      </c>
      <c r="G49" s="20">
        <f t="shared" si="2"/>
        <v>0</v>
      </c>
    </row>
    <row r="50" spans="1:8" ht="15">
      <c r="A50" s="1" t="s">
        <v>33</v>
      </c>
      <c r="B50" s="1">
        <v>47</v>
      </c>
      <c r="C50" s="1">
        <v>53.93</v>
      </c>
      <c r="D50" s="1">
        <v>51.84</v>
      </c>
      <c r="E50" s="19">
        <f t="shared" si="0"/>
        <v>-2.09</v>
      </c>
      <c r="F50" s="3">
        <f t="shared" si="1"/>
        <v>-3.87539402929723</v>
      </c>
      <c r="G50" s="20">
        <f t="shared" si="2"/>
        <v>0</v>
      </c>
      <c r="H50" s="1" t="s">
        <v>27</v>
      </c>
    </row>
    <row r="51" spans="1:8" ht="15">
      <c r="A51" s="1" t="s">
        <v>33</v>
      </c>
      <c r="B51" s="1">
        <v>48</v>
      </c>
      <c r="C51" s="1">
        <v>51.11</v>
      </c>
      <c r="D51" s="1">
        <v>48.59</v>
      </c>
      <c r="E51" s="19">
        <f t="shared" si="0"/>
        <v>-2.52</v>
      </c>
      <c r="F51" s="3">
        <f t="shared" si="1"/>
        <v>-4.93054196830365</v>
      </c>
      <c r="G51" s="20">
        <f t="shared" si="2"/>
        <v>0</v>
      </c>
      <c r="H51" s="1" t="s">
        <v>27</v>
      </c>
    </row>
    <row r="52" spans="1:9" ht="15">
      <c r="A52" s="1" t="s">
        <v>33</v>
      </c>
      <c r="B52" s="1">
        <v>49</v>
      </c>
      <c r="C52" s="1">
        <v>58.3</v>
      </c>
      <c r="D52" s="1">
        <v>56.09</v>
      </c>
      <c r="E52" s="19">
        <f t="shared" si="0"/>
        <v>-2.20999999999999</v>
      </c>
      <c r="F52" s="3">
        <f t="shared" si="1"/>
        <v>-3.79073756432246</v>
      </c>
      <c r="G52" s="20">
        <f t="shared" si="2"/>
        <v>0</v>
      </c>
      <c r="H52" s="1" t="s">
        <v>27</v>
      </c>
      <c r="I52"/>
    </row>
    <row r="53" spans="1:9" ht="15">
      <c r="A53" s="1" t="s">
        <v>33</v>
      </c>
      <c r="B53" s="1">
        <v>50</v>
      </c>
      <c r="C53" s="1">
        <v>58.64</v>
      </c>
      <c r="D53" s="1">
        <v>56.31</v>
      </c>
      <c r="E53" s="19">
        <f t="shared" si="0"/>
        <v>-2.33</v>
      </c>
      <c r="F53" s="3">
        <f t="shared" si="1"/>
        <v>-3.97339699863574</v>
      </c>
      <c r="G53" s="20">
        <f t="shared" si="2"/>
        <v>0</v>
      </c>
      <c r="I53"/>
    </row>
    <row r="54" spans="1:9" ht="15">
      <c r="A54" s="1" t="s">
        <v>33</v>
      </c>
      <c r="B54" s="1">
        <v>51</v>
      </c>
      <c r="C54" s="3">
        <v>63.66</v>
      </c>
      <c r="D54" s="1">
        <v>60.05</v>
      </c>
      <c r="E54" s="19">
        <f t="shared" si="0"/>
        <v>-3.61</v>
      </c>
      <c r="F54" s="3">
        <f t="shared" si="1"/>
        <v>-5.67075086396481</v>
      </c>
      <c r="G54" s="20">
        <f t="shared" si="2"/>
        <v>0</v>
      </c>
      <c r="H54" s="1" t="s">
        <v>27</v>
      </c>
      <c r="I54"/>
    </row>
    <row r="55" spans="1:9" ht="15">
      <c r="A55" s="1" t="s">
        <v>33</v>
      </c>
      <c r="B55" s="1">
        <v>52</v>
      </c>
      <c r="C55" s="1">
        <v>52.38</v>
      </c>
      <c r="D55" s="1">
        <v>50.18</v>
      </c>
      <c r="E55" s="19">
        <f t="shared" si="0"/>
        <v>-2.2</v>
      </c>
      <c r="F55" s="3">
        <f t="shared" si="1"/>
        <v>-4.20007636502482</v>
      </c>
      <c r="G55" s="20">
        <f t="shared" si="2"/>
        <v>0</v>
      </c>
      <c r="H55" s="1" t="s">
        <v>27</v>
      </c>
      <c r="I55"/>
    </row>
    <row r="56" spans="1:10" ht="15">
      <c r="A56" s="1" t="s">
        <v>33</v>
      </c>
      <c r="B56" s="1">
        <v>53</v>
      </c>
      <c r="C56" s="1">
        <v>53.35</v>
      </c>
      <c r="D56" s="1">
        <v>50.81</v>
      </c>
      <c r="E56" s="19">
        <f t="shared" si="0"/>
        <v>-2.54</v>
      </c>
      <c r="F56" s="3">
        <f t="shared" si="1"/>
        <v>-4.76101218369259</v>
      </c>
      <c r="G56" s="20">
        <f t="shared" si="2"/>
        <v>0</v>
      </c>
      <c r="H56" s="1" t="s">
        <v>27</v>
      </c>
      <c r="I56"/>
      <c r="J56"/>
    </row>
    <row r="57" spans="1:9" ht="15">
      <c r="A57" s="1" t="s">
        <v>33</v>
      </c>
      <c r="B57" s="1">
        <v>54</v>
      </c>
      <c r="C57" s="3">
        <v>52.54</v>
      </c>
      <c r="D57" s="1">
        <v>50.39</v>
      </c>
      <c r="E57" s="19">
        <f t="shared" si="0"/>
        <v>-2.15</v>
      </c>
      <c r="F57" s="3">
        <f t="shared" si="1"/>
        <v>-4.09212028930339</v>
      </c>
      <c r="G57" s="20">
        <f t="shared" si="2"/>
        <v>0</v>
      </c>
      <c r="H57" s="1" t="s">
        <v>27</v>
      </c>
      <c r="I57"/>
    </row>
    <row r="58" spans="1:15" ht="15">
      <c r="A58" s="1" t="s">
        <v>33</v>
      </c>
      <c r="B58" s="1">
        <v>55</v>
      </c>
      <c r="C58" s="1">
        <v>61.08</v>
      </c>
      <c r="D58" s="1">
        <v>58.12</v>
      </c>
      <c r="E58" s="19">
        <f t="shared" si="0"/>
        <v>-2.96</v>
      </c>
      <c r="F58" s="3">
        <f t="shared" si="1"/>
        <v>-4.84610347085789</v>
      </c>
      <c r="G58" s="20">
        <f t="shared" si="2"/>
        <v>0</v>
      </c>
      <c r="I58" s="1">
        <v>3</v>
      </c>
      <c r="O58" s="1" t="s">
        <v>34</v>
      </c>
    </row>
    <row r="59" spans="1:11" ht="15">
      <c r="A59" s="1" t="s">
        <v>33</v>
      </c>
      <c r="B59" s="1">
        <v>56</v>
      </c>
      <c r="C59" s="1">
        <v>49.96</v>
      </c>
      <c r="D59" s="1">
        <v>47.64</v>
      </c>
      <c r="E59" s="19">
        <f t="shared" si="0"/>
        <v>-2.32</v>
      </c>
      <c r="F59" s="3">
        <f t="shared" si="1"/>
        <v>-4.64371497197758</v>
      </c>
      <c r="G59" s="20">
        <f t="shared" si="2"/>
        <v>0</v>
      </c>
      <c r="H59" s="4" t="s">
        <v>27</v>
      </c>
      <c r="I59"/>
      <c r="K59"/>
    </row>
    <row r="60" spans="1:7" ht="15">
      <c r="A60" s="1" t="s">
        <v>33</v>
      </c>
      <c r="B60" s="1">
        <v>57</v>
      </c>
      <c r="C60" s="1">
        <v>58.22</v>
      </c>
      <c r="D60" s="1">
        <v>55.71</v>
      </c>
      <c r="E60" s="19">
        <f t="shared" si="0"/>
        <v>-2.51</v>
      </c>
      <c r="F60" s="3">
        <f t="shared" si="1"/>
        <v>-4.3112332531776</v>
      </c>
      <c r="G60" s="20">
        <f t="shared" si="2"/>
        <v>0</v>
      </c>
    </row>
    <row r="61" spans="1:8" ht="15">
      <c r="A61" s="1" t="s">
        <v>33</v>
      </c>
      <c r="B61" s="1">
        <v>58</v>
      </c>
      <c r="C61" s="1">
        <v>51.04</v>
      </c>
      <c r="D61" s="1">
        <v>48.79</v>
      </c>
      <c r="E61" s="19">
        <f t="shared" si="0"/>
        <v>-2.25</v>
      </c>
      <c r="F61" s="3">
        <f t="shared" si="1"/>
        <v>-4.40830721003135</v>
      </c>
      <c r="G61" s="20">
        <f t="shared" si="2"/>
        <v>0</v>
      </c>
      <c r="H61" s="1" t="s">
        <v>27</v>
      </c>
    </row>
    <row r="62" spans="1:8" ht="15">
      <c r="A62" s="1" t="s">
        <v>33</v>
      </c>
      <c r="B62" s="1">
        <v>59</v>
      </c>
      <c r="C62" s="1">
        <v>48.29</v>
      </c>
      <c r="D62" s="1">
        <v>45.96</v>
      </c>
      <c r="E62" s="19">
        <f t="shared" si="0"/>
        <v>-2.33</v>
      </c>
      <c r="F62" s="3">
        <f t="shared" si="1"/>
        <v>-4.82501553116587</v>
      </c>
      <c r="G62" s="20">
        <f t="shared" si="2"/>
        <v>0</v>
      </c>
      <c r="H62" s="1" t="s">
        <v>27</v>
      </c>
    </row>
    <row r="63" spans="1:8" ht="15">
      <c r="A63" s="1" t="s">
        <v>33</v>
      </c>
      <c r="B63" s="1">
        <v>60</v>
      </c>
      <c r="C63" s="1">
        <v>46.62</v>
      </c>
      <c r="D63" s="1">
        <v>44.46</v>
      </c>
      <c r="E63" s="19">
        <f t="shared" si="0"/>
        <v>-2.16</v>
      </c>
      <c r="F63" s="3">
        <f t="shared" si="1"/>
        <v>-4.63320463320463</v>
      </c>
      <c r="G63" s="20">
        <f t="shared" si="2"/>
        <v>0</v>
      </c>
      <c r="H63" s="1" t="s">
        <v>27</v>
      </c>
    </row>
    <row r="64" spans="1:13" ht="15">
      <c r="A64" s="1" t="s">
        <v>33</v>
      </c>
      <c r="B64" s="1">
        <v>61</v>
      </c>
      <c r="C64" s="1">
        <v>46.58</v>
      </c>
      <c r="D64" s="1">
        <v>44.38</v>
      </c>
      <c r="E64" s="19">
        <f t="shared" si="0"/>
        <v>-2.2</v>
      </c>
      <c r="F64" s="3">
        <f t="shared" si="1"/>
        <v>-4.72305710605409</v>
      </c>
      <c r="G64" s="20">
        <f t="shared" si="2"/>
        <v>0</v>
      </c>
      <c r="H64" s="1" t="s">
        <v>27</v>
      </c>
      <c r="M64" s="21"/>
    </row>
    <row r="65" spans="1:11" ht="15">
      <c r="A65" s="1" t="s">
        <v>33</v>
      </c>
      <c r="B65" s="1">
        <v>62</v>
      </c>
      <c r="C65" s="1">
        <v>56.19</v>
      </c>
      <c r="D65" s="1">
        <v>53.9</v>
      </c>
      <c r="E65" s="19">
        <f t="shared" si="0"/>
        <v>-2.29</v>
      </c>
      <c r="F65" s="3">
        <f t="shared" si="1"/>
        <v>-4.07545826659548</v>
      </c>
      <c r="G65" s="20">
        <f t="shared" si="2"/>
        <v>0</v>
      </c>
      <c r="H65" s="1" t="s">
        <v>27</v>
      </c>
      <c r="I65"/>
      <c r="K65"/>
    </row>
    <row r="66" spans="1:7" ht="15">
      <c r="A66" s="1" t="s">
        <v>33</v>
      </c>
      <c r="B66" s="1">
        <v>63</v>
      </c>
      <c r="C66" s="1">
        <v>59.74</v>
      </c>
      <c r="D66" s="1">
        <v>57.2</v>
      </c>
      <c r="E66" s="19">
        <f t="shared" si="0"/>
        <v>-2.54</v>
      </c>
      <c r="F66" s="3">
        <f t="shared" si="1"/>
        <v>-4.25175761633746</v>
      </c>
      <c r="G66" s="20">
        <f t="shared" si="2"/>
        <v>0</v>
      </c>
    </row>
    <row r="67" spans="1:13" ht="15">
      <c r="A67" s="1" t="s">
        <v>33</v>
      </c>
      <c r="B67" s="1">
        <v>64</v>
      </c>
      <c r="C67" s="1">
        <v>50.14</v>
      </c>
      <c r="D67" s="1">
        <v>47.65</v>
      </c>
      <c r="E67" s="19">
        <f t="shared" si="0"/>
        <v>-2.49</v>
      </c>
      <c r="F67" s="3">
        <f t="shared" si="1"/>
        <v>-4.96609493418429</v>
      </c>
      <c r="G67" s="20">
        <f t="shared" si="2"/>
        <v>0</v>
      </c>
      <c r="M67" s="5" t="s">
        <v>19</v>
      </c>
    </row>
    <row r="68" spans="1:8" ht="15">
      <c r="A68" s="1" t="s">
        <v>33</v>
      </c>
      <c r="B68" s="1">
        <v>65</v>
      </c>
      <c r="C68" s="1">
        <v>59.51</v>
      </c>
      <c r="D68" s="1">
        <v>56.7</v>
      </c>
      <c r="E68" s="19">
        <f t="shared" si="0"/>
        <v>-2.81</v>
      </c>
      <c r="F68" s="3">
        <f t="shared" si="1"/>
        <v>-4.72189547975129</v>
      </c>
      <c r="G68" s="20">
        <f t="shared" si="2"/>
        <v>0</v>
      </c>
      <c r="H68" s="1" t="s">
        <v>27</v>
      </c>
    </row>
    <row r="69" spans="1:15" ht="15">
      <c r="A69" s="1" t="s">
        <v>33</v>
      </c>
      <c r="B69" s="1">
        <v>66</v>
      </c>
      <c r="C69" s="3">
        <v>57.95</v>
      </c>
      <c r="D69" s="1">
        <v>55.36</v>
      </c>
      <c r="E69" s="19">
        <f t="shared" si="0"/>
        <v>-2.59</v>
      </c>
      <c r="F69" s="3">
        <f t="shared" si="1"/>
        <v>-4.46937014667818</v>
      </c>
      <c r="G69" s="20">
        <f t="shared" si="2"/>
        <v>0</v>
      </c>
      <c r="H69" s="1" t="s">
        <v>27</v>
      </c>
      <c r="O69" s="1" t="s">
        <v>35</v>
      </c>
    </row>
    <row r="70" spans="1:7" ht="15">
      <c r="A70" s="1" t="s">
        <v>33</v>
      </c>
      <c r="B70" s="1">
        <v>67</v>
      </c>
      <c r="C70" s="1">
        <v>57.93</v>
      </c>
      <c r="D70" s="1">
        <v>55.7</v>
      </c>
      <c r="E70" s="19">
        <f t="shared" si="0"/>
        <v>-2.23</v>
      </c>
      <c r="F70" s="3">
        <f t="shared" si="1"/>
        <v>-3.8494735025030202</v>
      </c>
      <c r="G70" s="20">
        <f t="shared" si="2"/>
        <v>0</v>
      </c>
    </row>
    <row r="71" spans="1:15" ht="15">
      <c r="A71" s="1" t="s">
        <v>33</v>
      </c>
      <c r="B71" s="1">
        <v>68</v>
      </c>
      <c r="C71" s="1">
        <v>51.39</v>
      </c>
      <c r="D71" s="1">
        <v>47.54</v>
      </c>
      <c r="E71" s="19">
        <f t="shared" si="0"/>
        <v>-3.85</v>
      </c>
      <c r="F71" s="3">
        <f t="shared" si="1"/>
        <v>-7.49172990854252</v>
      </c>
      <c r="G71" s="20">
        <f t="shared" si="2"/>
        <v>0</v>
      </c>
      <c r="H71" s="1" t="s">
        <v>27</v>
      </c>
      <c r="O71" s="1" t="s">
        <v>36</v>
      </c>
    </row>
    <row r="72" spans="1:15" ht="15">
      <c r="A72" s="1" t="s">
        <v>33</v>
      </c>
      <c r="B72" s="1">
        <v>69</v>
      </c>
      <c r="C72" s="1">
        <v>53.48</v>
      </c>
      <c r="D72" s="1">
        <v>51.62</v>
      </c>
      <c r="E72" s="19">
        <f t="shared" si="0"/>
        <v>-1.8599999999999999</v>
      </c>
      <c r="F72" s="3">
        <f t="shared" si="1"/>
        <v>-3.47793567688856</v>
      </c>
      <c r="G72" s="20">
        <f t="shared" si="2"/>
        <v>0</v>
      </c>
      <c r="H72" s="1" t="s">
        <v>27</v>
      </c>
      <c r="O72" s="1" t="s">
        <v>36</v>
      </c>
    </row>
    <row r="73" spans="1:7" ht="15">
      <c r="A73" s="1" t="s">
        <v>33</v>
      </c>
      <c r="B73" s="1">
        <v>70</v>
      </c>
      <c r="C73" s="1">
        <v>59.53</v>
      </c>
      <c r="D73" s="1">
        <v>57.03</v>
      </c>
      <c r="E73" s="19">
        <f t="shared" si="0"/>
        <v>-2.5</v>
      </c>
      <c r="F73" s="3">
        <f t="shared" si="1"/>
        <v>-4.19956324542248</v>
      </c>
      <c r="G73" s="20">
        <f t="shared" si="2"/>
        <v>0</v>
      </c>
    </row>
    <row r="74" spans="1:7" ht="15">
      <c r="A74" s="1" t="s">
        <v>33</v>
      </c>
      <c r="B74" s="1">
        <v>71</v>
      </c>
      <c r="C74" s="1">
        <v>54.43</v>
      </c>
      <c r="D74" s="1">
        <v>52.43</v>
      </c>
      <c r="E74" s="19">
        <f t="shared" si="0"/>
        <v>-2</v>
      </c>
      <c r="F74" s="3">
        <f t="shared" si="1"/>
        <v>-3.67444424030865</v>
      </c>
      <c r="G74" s="20">
        <f t="shared" si="2"/>
        <v>0</v>
      </c>
    </row>
    <row r="75" spans="1:8" ht="15">
      <c r="A75" s="1" t="s">
        <v>33</v>
      </c>
      <c r="B75" s="1">
        <v>72</v>
      </c>
      <c r="C75" s="1">
        <v>58.02</v>
      </c>
      <c r="D75" s="1">
        <v>55.5</v>
      </c>
      <c r="E75" s="19">
        <f t="shared" si="0"/>
        <v>-2.52</v>
      </c>
      <c r="F75" s="3">
        <f t="shared" si="1"/>
        <v>-4.34332988624613</v>
      </c>
      <c r="G75" s="20">
        <f t="shared" si="2"/>
        <v>0</v>
      </c>
      <c r="H75" s="1" t="s">
        <v>27</v>
      </c>
    </row>
    <row r="76" spans="1:15" ht="15">
      <c r="A76" s="1" t="s">
        <v>33</v>
      </c>
      <c r="B76" s="1">
        <v>73</v>
      </c>
      <c r="C76" s="1">
        <v>58.85</v>
      </c>
      <c r="D76" s="1">
        <v>56.46</v>
      </c>
      <c r="E76" s="19">
        <f t="shared" si="0"/>
        <v>-2.39</v>
      </c>
      <c r="F76" s="3">
        <f t="shared" si="1"/>
        <v>-4.06117247238743</v>
      </c>
      <c r="G76" s="20">
        <f t="shared" si="2"/>
        <v>0</v>
      </c>
      <c r="H76" s="1" t="s">
        <v>27</v>
      </c>
      <c r="K76"/>
      <c r="O76" s="1" t="s">
        <v>37</v>
      </c>
    </row>
    <row r="77" spans="1:11" ht="15">
      <c r="A77" s="1" t="s">
        <v>33</v>
      </c>
      <c r="B77" s="1">
        <v>74</v>
      </c>
      <c r="C77" s="1">
        <v>48.48</v>
      </c>
      <c r="D77" s="1">
        <v>46.88</v>
      </c>
      <c r="E77" s="19">
        <f t="shared" si="0"/>
        <v>-1.5999999999999899</v>
      </c>
      <c r="F77" s="3">
        <f t="shared" si="1"/>
        <v>-3.30033003300329</v>
      </c>
      <c r="G77" s="20">
        <f t="shared" si="2"/>
        <v>0</v>
      </c>
      <c r="H77" s="1" t="s">
        <v>27</v>
      </c>
      <c r="K77"/>
    </row>
    <row r="78" spans="1:11" ht="15">
      <c r="A78" s="1" t="s">
        <v>33</v>
      </c>
      <c r="B78" s="1">
        <v>75</v>
      </c>
      <c r="C78" s="1">
        <v>55.6</v>
      </c>
      <c r="D78" s="1">
        <v>53.76</v>
      </c>
      <c r="E78" s="19">
        <f t="shared" si="0"/>
        <v>-1.8399999999999999</v>
      </c>
      <c r="F78" s="3">
        <f t="shared" si="1"/>
        <v>-3.3093525179856202</v>
      </c>
      <c r="G78" s="20">
        <f t="shared" si="2"/>
        <v>0</v>
      </c>
      <c r="K78"/>
    </row>
    <row r="79" spans="1:15" ht="15">
      <c r="A79" s="1" t="s">
        <v>33</v>
      </c>
      <c r="B79" s="1">
        <v>76</v>
      </c>
      <c r="C79" s="1">
        <v>59.2</v>
      </c>
      <c r="D79" s="1">
        <v>56.81</v>
      </c>
      <c r="E79" s="19">
        <f t="shared" si="0"/>
        <v>-2.39</v>
      </c>
      <c r="F79" s="3">
        <f t="shared" si="1"/>
        <v>-4.03716216216216</v>
      </c>
      <c r="G79" s="20">
        <f t="shared" si="2"/>
        <v>0</v>
      </c>
      <c r="K79"/>
      <c r="M79" s="5" t="s">
        <v>19</v>
      </c>
      <c r="O79" s="1" t="s">
        <v>38</v>
      </c>
    </row>
    <row r="80" spans="1:11" ht="15">
      <c r="A80" s="1" t="s">
        <v>33</v>
      </c>
      <c r="B80" s="1">
        <v>77</v>
      </c>
      <c r="C80" s="1">
        <v>48.98</v>
      </c>
      <c r="D80" s="1">
        <v>46.97</v>
      </c>
      <c r="E80" s="19">
        <f t="shared" si="0"/>
        <v>-2.01</v>
      </c>
      <c r="F80" s="3">
        <f t="shared" si="1"/>
        <v>-4.10371580236831</v>
      </c>
      <c r="G80" s="20">
        <f t="shared" si="2"/>
        <v>0</v>
      </c>
      <c r="H80" s="1" t="s">
        <v>27</v>
      </c>
      <c r="K80"/>
    </row>
    <row r="81" spans="1:11" ht="15">
      <c r="A81" s="1" t="s">
        <v>33</v>
      </c>
      <c r="B81" s="1">
        <v>78</v>
      </c>
      <c r="C81" s="1">
        <v>58.99</v>
      </c>
      <c r="D81" s="1">
        <v>56.48</v>
      </c>
      <c r="E81" s="19">
        <f t="shared" si="0"/>
        <v>-2.51000000000001</v>
      </c>
      <c r="F81" s="3">
        <f t="shared" si="1"/>
        <v>-4.25495846753688</v>
      </c>
      <c r="G81" s="20">
        <f t="shared" si="2"/>
        <v>0</v>
      </c>
      <c r="K81"/>
    </row>
    <row r="82" spans="1:11" ht="15">
      <c r="A82" s="1" t="s">
        <v>33</v>
      </c>
      <c r="B82" s="1">
        <v>79</v>
      </c>
      <c r="C82" s="1">
        <v>60.74</v>
      </c>
      <c r="D82" s="1">
        <v>58.01</v>
      </c>
      <c r="E82" s="19">
        <f t="shared" si="0"/>
        <v>-2.73</v>
      </c>
      <c r="F82" s="3">
        <f>+E82/C72*100</f>
        <v>-5.10471204188482</v>
      </c>
      <c r="G82" s="20">
        <f t="shared" si="2"/>
        <v>0</v>
      </c>
      <c r="K82"/>
    </row>
    <row r="83" spans="1:11" ht="15">
      <c r="A83" s="1" t="s">
        <v>33</v>
      </c>
      <c r="B83" s="1">
        <v>80</v>
      </c>
      <c r="C83" s="1">
        <v>64.76</v>
      </c>
      <c r="D83" s="1">
        <v>62.49</v>
      </c>
      <c r="E83" s="19">
        <f t="shared" si="0"/>
        <v>-2.27</v>
      </c>
      <c r="F83" s="3">
        <f aca="true" t="shared" si="3" ref="F83:F95">+E83/C83*100</f>
        <v>-3.50525015441631</v>
      </c>
      <c r="G83" s="20">
        <f t="shared" si="2"/>
        <v>0</v>
      </c>
      <c r="K83"/>
    </row>
    <row r="84" spans="1:11" ht="15">
      <c r="A84" s="1" t="s">
        <v>33</v>
      </c>
      <c r="B84" s="1">
        <v>81</v>
      </c>
      <c r="C84" s="1">
        <v>54.19</v>
      </c>
      <c r="D84" s="1">
        <v>51.7</v>
      </c>
      <c r="E84" s="19">
        <f t="shared" si="0"/>
        <v>-2.48999999999999</v>
      </c>
      <c r="F84" s="3">
        <f t="shared" si="3"/>
        <v>-4.59494371655286</v>
      </c>
      <c r="G84" s="20">
        <f t="shared" si="2"/>
        <v>0</v>
      </c>
      <c r="K84"/>
    </row>
    <row r="85" spans="1:11" ht="15">
      <c r="A85" s="1" t="s">
        <v>33</v>
      </c>
      <c r="B85" s="1">
        <v>82</v>
      </c>
      <c r="C85" s="1">
        <v>57.45</v>
      </c>
      <c r="D85" s="1">
        <v>54.74</v>
      </c>
      <c r="E85" s="19">
        <f t="shared" si="0"/>
        <v>-2.71</v>
      </c>
      <c r="F85" s="3">
        <f t="shared" si="3"/>
        <v>-4.7171453437772</v>
      </c>
      <c r="G85" s="20">
        <f t="shared" si="2"/>
        <v>0</v>
      </c>
      <c r="K85"/>
    </row>
    <row r="86" spans="1:11" ht="15">
      <c r="A86" s="1" t="s">
        <v>33</v>
      </c>
      <c r="B86" s="1">
        <v>83</v>
      </c>
      <c r="C86" s="1">
        <v>61.16</v>
      </c>
      <c r="D86" s="1">
        <v>58.67</v>
      </c>
      <c r="E86" s="19">
        <f t="shared" si="0"/>
        <v>-2.48999999999999</v>
      </c>
      <c r="F86" s="3">
        <f t="shared" si="3"/>
        <v>-4.0712884238064</v>
      </c>
      <c r="G86" s="20">
        <f t="shared" si="2"/>
        <v>0</v>
      </c>
      <c r="K86"/>
    </row>
    <row r="87" spans="1:15" ht="15">
      <c r="A87" s="1" t="s">
        <v>33</v>
      </c>
      <c r="B87" s="1">
        <v>84</v>
      </c>
      <c r="C87" s="1">
        <v>63.16</v>
      </c>
      <c r="D87" s="1">
        <v>60.74</v>
      </c>
      <c r="E87" s="19">
        <f t="shared" si="0"/>
        <v>-2.41999999999999</v>
      </c>
      <c r="F87" s="3">
        <f t="shared" si="3"/>
        <v>-3.8315389487017</v>
      </c>
      <c r="G87" s="20">
        <f t="shared" si="2"/>
        <v>0</v>
      </c>
      <c r="J87" s="22"/>
      <c r="K87"/>
      <c r="M87" s="5" t="s">
        <v>19</v>
      </c>
      <c r="O87" s="1" t="s">
        <v>39</v>
      </c>
    </row>
    <row r="88" spans="1:11" ht="15">
      <c r="A88" s="1" t="s">
        <v>33</v>
      </c>
      <c r="B88" s="1">
        <v>85</v>
      </c>
      <c r="C88" s="1">
        <v>60.99</v>
      </c>
      <c r="D88" s="1">
        <v>58.4</v>
      </c>
      <c r="E88" s="19">
        <f t="shared" si="0"/>
        <v>-2.59</v>
      </c>
      <c r="F88" s="3">
        <f t="shared" si="3"/>
        <v>-4.24659780291852</v>
      </c>
      <c r="G88" s="20">
        <f t="shared" si="2"/>
        <v>0</v>
      </c>
      <c r="K88"/>
    </row>
    <row r="89" spans="1:15" ht="15">
      <c r="A89" s="1" t="s">
        <v>33</v>
      </c>
      <c r="B89" s="1">
        <v>86</v>
      </c>
      <c r="C89" s="1">
        <v>65.4</v>
      </c>
      <c r="D89" s="1">
        <v>63.07</v>
      </c>
      <c r="E89" s="19">
        <f t="shared" si="0"/>
        <v>-2.33000000000001</v>
      </c>
      <c r="F89" s="3">
        <f t="shared" si="3"/>
        <v>-3.56269113149848</v>
      </c>
      <c r="G89" s="20">
        <f t="shared" si="2"/>
        <v>0</v>
      </c>
      <c r="I89"/>
      <c r="K89"/>
      <c r="M89" s="5" t="s">
        <v>19</v>
      </c>
      <c r="O89" s="1" t="s">
        <v>40</v>
      </c>
    </row>
    <row r="90" spans="1:11" ht="15">
      <c r="A90" s="1" t="s">
        <v>33</v>
      </c>
      <c r="B90" s="1">
        <v>87</v>
      </c>
      <c r="C90" s="1">
        <v>55.75</v>
      </c>
      <c r="D90" s="1">
        <v>52.98</v>
      </c>
      <c r="E90" s="19">
        <f t="shared" si="0"/>
        <v>-2.77</v>
      </c>
      <c r="F90" s="3">
        <f t="shared" si="3"/>
        <v>-4.96860986547086</v>
      </c>
      <c r="G90" s="20">
        <f t="shared" si="2"/>
        <v>0</v>
      </c>
      <c r="I90"/>
      <c r="K90"/>
    </row>
    <row r="91" spans="1:11" ht="15">
      <c r="A91" s="1" t="s">
        <v>33</v>
      </c>
      <c r="B91" s="1">
        <v>88</v>
      </c>
      <c r="C91" s="1">
        <v>57.96</v>
      </c>
      <c r="D91" s="1">
        <v>55.92</v>
      </c>
      <c r="E91" s="19">
        <f t="shared" si="0"/>
        <v>-2.04</v>
      </c>
      <c r="F91" s="3">
        <f t="shared" si="3"/>
        <v>-3.51966873706004</v>
      </c>
      <c r="G91" s="20">
        <f t="shared" si="2"/>
        <v>0</v>
      </c>
      <c r="I91"/>
      <c r="K91"/>
    </row>
    <row r="92" spans="1:15" ht="15">
      <c r="A92" s="1" t="s">
        <v>33</v>
      </c>
      <c r="B92" s="1">
        <v>89</v>
      </c>
      <c r="C92" s="1">
        <v>60.62</v>
      </c>
      <c r="D92" s="1">
        <v>58.09</v>
      </c>
      <c r="E92" s="19">
        <f t="shared" si="0"/>
        <v>-2.52999999999999</v>
      </c>
      <c r="F92" s="3">
        <f t="shared" si="3"/>
        <v>-4.17354008578026</v>
      </c>
      <c r="G92" s="20">
        <f t="shared" si="2"/>
        <v>0</v>
      </c>
      <c r="I92"/>
      <c r="K92"/>
      <c r="M92" s="5" t="s">
        <v>19</v>
      </c>
      <c r="O92" s="1" t="s">
        <v>41</v>
      </c>
    </row>
    <row r="93" spans="1:15" ht="15">
      <c r="A93" s="1" t="s">
        <v>33</v>
      </c>
      <c r="B93" s="1">
        <v>90</v>
      </c>
      <c r="C93" s="1">
        <v>55.14</v>
      </c>
      <c r="D93" s="1">
        <v>51.91</v>
      </c>
      <c r="E93" s="19">
        <f t="shared" si="0"/>
        <v>-3.23</v>
      </c>
      <c r="F93" s="3">
        <f t="shared" si="3"/>
        <v>-5.85781646717447</v>
      </c>
      <c r="G93" s="20">
        <f t="shared" si="2"/>
        <v>0</v>
      </c>
      <c r="I93"/>
      <c r="K93"/>
      <c r="L93" s="1"/>
      <c r="O93"/>
    </row>
    <row r="94" spans="1:11" ht="15">
      <c r="A94" s="1" t="s">
        <v>33</v>
      </c>
      <c r="B94" s="1">
        <v>91</v>
      </c>
      <c r="C94" s="1">
        <v>56.28</v>
      </c>
      <c r="D94" s="1">
        <v>54.08</v>
      </c>
      <c r="E94" s="19">
        <f t="shared" si="0"/>
        <v>-2.2</v>
      </c>
      <c r="F94" s="3">
        <f t="shared" si="3"/>
        <v>-3.909026297086</v>
      </c>
      <c r="G94" s="20">
        <f t="shared" si="2"/>
        <v>0</v>
      </c>
      <c r="I94"/>
      <c r="K94"/>
    </row>
    <row r="95" spans="1:11" ht="15">
      <c r="A95" s="1" t="s">
        <v>33</v>
      </c>
      <c r="B95" s="1">
        <v>92</v>
      </c>
      <c r="C95" s="1">
        <v>53.29</v>
      </c>
      <c r="D95" s="1">
        <v>50.73</v>
      </c>
      <c r="E95" s="19">
        <f t="shared" si="0"/>
        <v>-2.56</v>
      </c>
      <c r="F95" s="3">
        <f t="shared" si="3"/>
        <v>-4.80390317132671</v>
      </c>
      <c r="G95" s="20">
        <f t="shared" si="2"/>
        <v>0</v>
      </c>
      <c r="I95"/>
      <c r="K95"/>
    </row>
    <row r="96" spans="5:11" ht="15">
      <c r="E96" s="19"/>
      <c r="G96" s="20"/>
      <c r="I96"/>
      <c r="K96"/>
    </row>
    <row r="97" spans="5:11" ht="15">
      <c r="E97" s="19"/>
      <c r="G97" s="20"/>
      <c r="I97"/>
      <c r="K97"/>
    </row>
    <row r="98" spans="1:13" ht="15">
      <c r="A98" s="23"/>
      <c r="B98" s="23"/>
      <c r="C98" s="23"/>
      <c r="D98" s="23"/>
      <c r="E98" s="24"/>
      <c r="F98" s="25"/>
      <c r="G98" s="26"/>
      <c r="H98" s="23"/>
      <c r="I98" s="23"/>
      <c r="J98" s="23"/>
      <c r="K98" s="27"/>
      <c r="L98" s="27"/>
      <c r="M98" s="28"/>
    </row>
    <row r="99" spans="1:14" ht="15">
      <c r="A99" s="29" t="s">
        <v>42</v>
      </c>
      <c r="B99" s="29">
        <f>COUNTA(B4:B98)</f>
        <v>92</v>
      </c>
      <c r="C99" s="29">
        <f>COUNTA(C4:C98)</f>
        <v>92</v>
      </c>
      <c r="D99" s="29">
        <f>COUNTA(D4:D98)</f>
        <v>92</v>
      </c>
      <c r="E99" s="29">
        <f>COUNTA(E4:E98)</f>
        <v>92</v>
      </c>
      <c r="F99" s="29">
        <f>COUNTA(F4:F98)</f>
        <v>92</v>
      </c>
      <c r="G99" s="29">
        <f>COUNTA(G4:G98)</f>
        <v>92</v>
      </c>
      <c r="H99" s="29">
        <f>COUNTA(H4:H98)</f>
        <v>24</v>
      </c>
      <c r="I99" s="29">
        <f>COUNTA(I4:I98)</f>
        <v>5</v>
      </c>
      <c r="J99" s="29">
        <f>COUNTA(J4:J98)</f>
        <v>0</v>
      </c>
      <c r="K99" s="29">
        <f>COUNTA(K4:K98)</f>
        <v>4</v>
      </c>
      <c r="L99" s="29">
        <f>COUNTA(L4:L98)</f>
        <v>0</v>
      </c>
      <c r="M99" s="30">
        <f>COUNTA(M4:M98)</f>
        <v>12</v>
      </c>
      <c r="N99" s="31">
        <f>+B99-H99-I99-K99-L99</f>
        <v>59</v>
      </c>
    </row>
    <row r="100" spans="1:14" ht="15">
      <c r="A100" s="29" t="s">
        <v>43</v>
      </c>
      <c r="B100" s="29"/>
      <c r="C100" s="32">
        <f>SUM(C4:C98)</f>
        <v>5190.3</v>
      </c>
      <c r="D100" s="32">
        <f>SUM(D4:D98)</f>
        <v>4946.84</v>
      </c>
      <c r="E100" s="33">
        <f>SUM(E4:E98)</f>
        <v>-243.46</v>
      </c>
      <c r="F100" s="32">
        <f>SUM(F4:F98)</f>
        <v>-432.431279280742</v>
      </c>
      <c r="J100" s="32">
        <f>SUM(J4:J98)</f>
        <v>0</v>
      </c>
      <c r="K100" s="32"/>
      <c r="N100" s="34">
        <f>+N99/B99</f>
        <v>0.6413043478260869</v>
      </c>
    </row>
    <row r="101" spans="1:11" ht="15">
      <c r="A101" s="29" t="s">
        <v>44</v>
      </c>
      <c r="B101" s="29"/>
      <c r="C101" s="19">
        <f>+C100/C99</f>
        <v>56.4163043478261</v>
      </c>
      <c r="D101" s="19">
        <f>+D100/D99</f>
        <v>53.77</v>
      </c>
      <c r="E101" s="35">
        <f>+E100/E99</f>
        <v>-2.64630434782609</v>
      </c>
      <c r="F101" s="36">
        <f>+F100/F99</f>
        <v>-4.70033999218198</v>
      </c>
      <c r="J101" s="19" t="e">
        <f>+J100/J99</f>
        <v>#DIV/0!</v>
      </c>
      <c r="K101" s="19"/>
    </row>
    <row r="102" spans="1:11" ht="15">
      <c r="A102" s="29" t="s">
        <v>45</v>
      </c>
      <c r="D102" s="19">
        <f>+(-C100+D100)/D99</f>
        <v>-2.64630434782609</v>
      </c>
      <c r="F102"/>
      <c r="K102" s="19"/>
    </row>
    <row r="103" spans="1:11" ht="18">
      <c r="A103" s="29" t="s">
        <v>46</v>
      </c>
      <c r="D103" s="19"/>
      <c r="F103" s="37">
        <f>11.5/18*E3</f>
        <v>-3.85995370370215</v>
      </c>
      <c r="J103" s="38">
        <f>(-J3+C2)*11.5/18</f>
        <v>216.476851851853</v>
      </c>
      <c r="K103" s="19"/>
    </row>
    <row r="104" spans="1:14" ht="18">
      <c r="A104" s="29" t="s">
        <v>47</v>
      </c>
      <c r="F104" s="38">
        <f>+D102/C101*100</f>
        <v>-4.69067298614724</v>
      </c>
      <c r="H104" s="39">
        <f>+(H99)/B99</f>
        <v>0.2608695652173913</v>
      </c>
      <c r="I104" s="39">
        <f>+(I99)/C99</f>
        <v>0.05434782608695652</v>
      </c>
      <c r="J104" s="38">
        <f>+J109/C108*100</f>
        <v>-100</v>
      </c>
      <c r="K104" s="39">
        <f>+K99/B99</f>
        <v>0.043478260869565216</v>
      </c>
      <c r="L104" s="39">
        <f>+L99/B99</f>
        <v>0</v>
      </c>
      <c r="M104" s="40"/>
      <c r="N104" s="34">
        <f>+L104+K104+I104+H104</f>
        <v>0.358695652173913</v>
      </c>
    </row>
    <row r="105" spans="1:14" ht="15">
      <c r="A105" s="1" t="s">
        <v>48</v>
      </c>
      <c r="F105" s="3">
        <f>STDEV(F4:F98)</f>
        <v>2.36469569632929</v>
      </c>
      <c r="H105" s="41">
        <f>+(H99+I99)/B99</f>
        <v>0.31521739130434784</v>
      </c>
      <c r="I105" s="41"/>
      <c r="J105"/>
      <c r="N105" s="42">
        <f>+N104+N100</f>
        <v>1</v>
      </c>
    </row>
    <row r="106" spans="1:6" ht="15">
      <c r="A106" s="1" t="s">
        <v>49</v>
      </c>
      <c r="F106" s="3">
        <f>+F104-F105*2</f>
        <v>-9.42006437880581</v>
      </c>
    </row>
    <row r="107" spans="1:10" ht="15">
      <c r="A107" s="1" t="s">
        <v>50</v>
      </c>
      <c r="F107" s="3">
        <f>+F104+F105*2</f>
        <v>0.0387184065113342</v>
      </c>
      <c r="J107"/>
    </row>
    <row r="108" spans="1:10" ht="15">
      <c r="A108" s="29" t="s">
        <v>51</v>
      </c>
      <c r="C108" s="43">
        <f>+C98+C97+C96+C95+C94+C91+C90+C89+C88+C86+C85+C84+C83+C78+C76</f>
        <v>701.68</v>
      </c>
      <c r="J108" s="43">
        <f>+J98+J97+J96+J95+J94+J91+J90+J89+J88+J86+J85+J84+J83+J78+J76</f>
        <v>0</v>
      </c>
    </row>
    <row r="109" spans="1:10" ht="15">
      <c r="A109" s="29" t="s">
        <v>45</v>
      </c>
      <c r="J109" s="44">
        <f>+J108-C108</f>
        <v>-701.68</v>
      </c>
    </row>
  </sheetData>
  <sheetProtection selectLockedCells="1" selectUnlockedCells="1"/>
  <mergeCells count="3">
    <mergeCell ref="D1:I1"/>
    <mergeCell ref="L1:N1"/>
    <mergeCell ref="H105:I10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2015-10-28T14:08:38Z</dcterms:created>
  <dcterms:modified xsi:type="dcterms:W3CDTF">2016-11-14T07:59:52Z</dcterms:modified>
  <cp:category/>
  <cp:version/>
  <cp:contentType/>
  <cp:contentStatus/>
  <cp:revision>38</cp:revision>
</cp:coreProperties>
</file>